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WG berechnen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4" l="1"/>
  <c r="Q3" i="4" l="1"/>
  <c r="P3" i="4"/>
  <c r="M3" i="4"/>
  <c r="B11" i="4"/>
  <c r="B10" i="4"/>
  <c r="B9" i="4"/>
  <c r="B8" i="4"/>
  <c r="B7" i="4"/>
  <c r="B6" i="4"/>
  <c r="B5" i="4"/>
  <c r="B4" i="4"/>
  <c r="G4" i="4"/>
  <c r="C4" i="4" l="1"/>
  <c r="E4" i="4" s="1"/>
  <c r="B18" i="4"/>
  <c r="B17" i="4"/>
  <c r="B16" i="4"/>
  <c r="B15" i="4"/>
  <c r="B14" i="4"/>
  <c r="B13" i="4"/>
  <c r="M20" i="4"/>
  <c r="H4" i="4" l="1"/>
  <c r="I4" i="4" s="1"/>
  <c r="Q4" i="4"/>
  <c r="R4" i="4" s="1"/>
  <c r="D4" i="4"/>
  <c r="J4" i="4" s="1"/>
  <c r="R3" i="4"/>
  <c r="K4" i="4" l="1"/>
  <c r="L4" i="4" s="1"/>
  <c r="O20" i="4"/>
  <c r="P20" i="4" s="1"/>
  <c r="C23" i="4"/>
  <c r="G12" i="4"/>
  <c r="N24" i="4" l="1"/>
  <c r="N19" i="4" s="1"/>
  <c r="N23" i="4"/>
  <c r="N13" i="4" l="1"/>
  <c r="N17" i="4"/>
  <c r="N12" i="4"/>
  <c r="M12" i="4" s="1"/>
  <c r="O12" i="4" s="1"/>
  <c r="P12" i="4" s="1"/>
  <c r="C13" i="4" s="1"/>
  <c r="H13" i="4" s="1"/>
  <c r="N16" i="4"/>
  <c r="N14" i="4"/>
  <c r="N18" i="4"/>
  <c r="N15" i="4"/>
  <c r="N11" i="4"/>
  <c r="N7" i="4"/>
  <c r="N10" i="4"/>
  <c r="N6" i="4"/>
  <c r="N9" i="4"/>
  <c r="N5" i="4"/>
  <c r="N8" i="4"/>
  <c r="N4" i="4"/>
  <c r="M4" i="4" s="1"/>
  <c r="O4" i="4" s="1"/>
  <c r="P4" i="4" s="1"/>
  <c r="Q13" i="4" l="1"/>
  <c r="R13" i="4" s="1"/>
  <c r="F13" i="4"/>
  <c r="G13" i="4" s="1"/>
  <c r="M13" i="4" s="1"/>
  <c r="O13" i="4" s="1"/>
  <c r="P13" i="4" s="1"/>
  <c r="C14" i="4" s="1"/>
  <c r="Q14" i="4" s="1"/>
  <c r="R14" i="4" s="1"/>
  <c r="E13" i="4"/>
  <c r="F14" i="4" l="1"/>
  <c r="G14" i="4" s="1"/>
  <c r="M14" i="4" s="1"/>
  <c r="O14" i="4" s="1"/>
  <c r="P14" i="4" s="1"/>
  <c r="C15" i="4" s="1"/>
  <c r="Q15" i="4" s="1"/>
  <c r="R15" i="4" s="1"/>
  <c r="H14" i="4"/>
  <c r="E14" i="4"/>
  <c r="H15" i="4" l="1"/>
  <c r="F15" i="4"/>
  <c r="G15" i="4" s="1"/>
  <c r="M15" i="4" s="1"/>
  <c r="O15" i="4" s="1"/>
  <c r="P15" i="4" s="1"/>
  <c r="C16" i="4" s="1"/>
  <c r="Q16" i="4" s="1"/>
  <c r="R16" i="4" s="1"/>
  <c r="E15" i="4"/>
  <c r="E16" i="4" l="1"/>
  <c r="F16" i="4"/>
  <c r="G16" i="4" s="1"/>
  <c r="M16" i="4" s="1"/>
  <c r="O16" i="4" s="1"/>
  <c r="P16" i="4" s="1"/>
  <c r="C17" i="4" s="1"/>
  <c r="Q17" i="4" s="1"/>
  <c r="R17" i="4" s="1"/>
  <c r="H16" i="4"/>
  <c r="E17" i="4" l="1"/>
  <c r="F17" i="4"/>
  <c r="G17" i="4" s="1"/>
  <c r="M17" i="4" s="1"/>
  <c r="O17" i="4" s="1"/>
  <c r="P17" i="4" s="1"/>
  <c r="C18" i="4" s="1"/>
  <c r="Q18" i="4" s="1"/>
  <c r="R18" i="4" s="1"/>
  <c r="H17" i="4"/>
  <c r="F18" i="4" l="1"/>
  <c r="G18" i="4" s="1"/>
  <c r="M18" i="4" s="1"/>
  <c r="O18" i="4" s="1"/>
  <c r="P18" i="4" s="1"/>
  <c r="C19" i="4" s="1"/>
  <c r="Q19" i="4" s="1"/>
  <c r="R19" i="4" s="1"/>
  <c r="H18" i="4"/>
  <c r="E18" i="4"/>
  <c r="H19" i="4" l="1"/>
  <c r="E19" i="4"/>
  <c r="F19" i="4"/>
  <c r="G19" i="4" s="1"/>
  <c r="M19" i="4" s="1"/>
  <c r="O19" i="4" s="1"/>
  <c r="P19" i="4" s="1"/>
  <c r="C20" i="4" s="1"/>
  <c r="Q20" i="4" s="1"/>
  <c r="R20" i="4" s="1"/>
  <c r="C5" i="4"/>
  <c r="E20" i="4" l="1"/>
  <c r="H20" i="4"/>
  <c r="F20" i="4"/>
  <c r="G20" i="4" s="1"/>
  <c r="E5" i="4"/>
  <c r="Q5" i="4"/>
  <c r="R5" i="4" s="1"/>
  <c r="D5" i="4"/>
  <c r="J5" i="4" s="1"/>
  <c r="H5" i="4"/>
  <c r="I5" i="4" s="1"/>
  <c r="F5" i="4"/>
  <c r="G5" i="4" s="1"/>
  <c r="M5" i="4" s="1"/>
  <c r="O5" i="4" s="1"/>
  <c r="P5" i="4" s="1"/>
  <c r="C6" i="4" s="1"/>
  <c r="F6" i="4" l="1"/>
  <c r="G6" i="4" s="1"/>
  <c r="M6" i="4" s="1"/>
  <c r="O6" i="4" s="1"/>
  <c r="P6" i="4" s="1"/>
  <c r="C7" i="4" s="1"/>
  <c r="Q7" i="4" s="1"/>
  <c r="R7" i="4" s="1"/>
  <c r="Q6" i="4"/>
  <c r="R6" i="4" s="1"/>
  <c r="K5" i="4"/>
  <c r="L5" i="4" s="1"/>
  <c r="E6" i="4"/>
  <c r="H6" i="4"/>
  <c r="I6" i="4" s="1"/>
  <c r="D6" i="4"/>
  <c r="H7" i="4" l="1"/>
  <c r="I7" i="4" s="1"/>
  <c r="E7" i="4"/>
  <c r="F7" i="4"/>
  <c r="G7" i="4" s="1"/>
  <c r="M7" i="4" s="1"/>
  <c r="O7" i="4" s="1"/>
  <c r="P7" i="4" s="1"/>
  <c r="C8" i="4" s="1"/>
  <c r="Q8" i="4" s="1"/>
  <c r="R8" i="4" s="1"/>
  <c r="D7" i="4"/>
  <c r="J6" i="4"/>
  <c r="K6" i="4" s="1"/>
  <c r="L6" i="4" s="1"/>
  <c r="H8" i="4" l="1"/>
  <c r="I8" i="4" s="1"/>
  <c r="E8" i="4"/>
  <c r="F8" i="4"/>
  <c r="G8" i="4" s="1"/>
  <c r="M8" i="4" s="1"/>
  <c r="O8" i="4" s="1"/>
  <c r="P8" i="4" s="1"/>
  <c r="C9" i="4" s="1"/>
  <c r="Q9" i="4" s="1"/>
  <c r="R9" i="4" s="1"/>
  <c r="D8" i="4"/>
  <c r="J7" i="4"/>
  <c r="K7" i="4" s="1"/>
  <c r="L7" i="4" s="1"/>
  <c r="E9" i="4" l="1"/>
  <c r="F9" i="4"/>
  <c r="G9" i="4" s="1"/>
  <c r="M9" i="4" s="1"/>
  <c r="O9" i="4" s="1"/>
  <c r="P9" i="4" s="1"/>
  <c r="C10" i="4" s="1"/>
  <c r="Q10" i="4" s="1"/>
  <c r="R10" i="4" s="1"/>
  <c r="H9" i="4"/>
  <c r="I9" i="4" s="1"/>
  <c r="J8" i="4"/>
  <c r="K8" i="4" s="1"/>
  <c r="L8" i="4" s="1"/>
  <c r="D9" i="4"/>
  <c r="F10" i="4" l="1"/>
  <c r="G10" i="4" s="1"/>
  <c r="M10" i="4" s="1"/>
  <c r="O10" i="4" s="1"/>
  <c r="P10" i="4" s="1"/>
  <c r="C11" i="4" s="1"/>
  <c r="Q11" i="4" s="1"/>
  <c r="R11" i="4" s="1"/>
  <c r="H10" i="4"/>
  <c r="I10" i="4" s="1"/>
  <c r="E10" i="4"/>
  <c r="J9" i="4"/>
  <c r="K9" i="4" s="1"/>
  <c r="L9" i="4" s="1"/>
  <c r="D10" i="4"/>
  <c r="F11" i="4" l="1"/>
  <c r="G11" i="4" s="1"/>
  <c r="M11" i="4" s="1"/>
  <c r="O11" i="4" s="1"/>
  <c r="P11" i="4" s="1"/>
  <c r="C12" i="4" s="1"/>
  <c r="Q12" i="4" s="1"/>
  <c r="R12" i="4" s="1"/>
  <c r="H11" i="4"/>
  <c r="I11" i="4" s="1"/>
  <c r="E11" i="4"/>
  <c r="J10" i="4"/>
  <c r="K10" i="4" s="1"/>
  <c r="L10" i="4" s="1"/>
  <c r="D11" i="4"/>
  <c r="H12" i="4" l="1"/>
  <c r="I12" i="4" s="1"/>
  <c r="I13" i="4" s="1"/>
  <c r="E12" i="4"/>
  <c r="J11" i="4"/>
  <c r="K11" i="4" s="1"/>
  <c r="L11" i="4" s="1"/>
  <c r="D12" i="4"/>
  <c r="J12" i="4" l="1"/>
  <c r="K12" i="4" s="1"/>
  <c r="L12" i="4" s="1"/>
  <c r="D13" i="4"/>
  <c r="I14" i="4"/>
  <c r="D14" i="4" l="1"/>
  <c r="J13" i="4"/>
  <c r="K13" i="4" s="1"/>
  <c r="L13" i="4" s="1"/>
  <c r="I15" i="4"/>
  <c r="J14" i="4" l="1"/>
  <c r="K14" i="4" s="1"/>
  <c r="L14" i="4" s="1"/>
  <c r="D15" i="4"/>
  <c r="I16" i="4"/>
  <c r="D16" i="4" l="1"/>
  <c r="J15" i="4"/>
  <c r="K15" i="4" s="1"/>
  <c r="L15" i="4" s="1"/>
  <c r="I17" i="4"/>
  <c r="J16" i="4" l="1"/>
  <c r="K16" i="4" s="1"/>
  <c r="L16" i="4" s="1"/>
  <c r="D17" i="4"/>
  <c r="I18" i="4"/>
  <c r="J17" i="4" l="1"/>
  <c r="K17" i="4" s="1"/>
  <c r="L17" i="4" s="1"/>
  <c r="D18" i="4"/>
  <c r="I19" i="4"/>
  <c r="J18" i="4" l="1"/>
  <c r="K18" i="4" s="1"/>
  <c r="L18" i="4" s="1"/>
  <c r="D19" i="4"/>
  <c r="I20" i="4"/>
  <c r="D20" i="4" l="1"/>
  <c r="J20" i="4" s="1"/>
  <c r="K20" i="4" s="1"/>
  <c r="J19" i="4"/>
  <c r="K19" i="4" s="1"/>
  <c r="L19" i="4" s="1"/>
  <c r="L20" i="4" l="1"/>
</calcChain>
</file>

<file path=xl/sharedStrings.xml><?xml version="1.0" encoding="utf-8"?>
<sst xmlns="http://schemas.openxmlformats.org/spreadsheetml/2006/main" count="20" uniqueCount="20">
  <si>
    <t>Höhe kumuliert</t>
  </si>
  <si>
    <t>Laufweg entlang der Kontur</t>
  </si>
  <si>
    <t>Durch-messer</t>
  </si>
  <si>
    <t>Höhen-differenz</t>
  </si>
  <si>
    <t>Laufweg entlang Kontur kumuliert</t>
  </si>
  <si>
    <t>Laufweg Höhe kumuliert</t>
  </si>
  <si>
    <t>Laufwegdifferenz</t>
  </si>
  <si>
    <t>SollMantelfläche des nächsten Stücks</t>
  </si>
  <si>
    <t>Sollöffnungswinkel des nächsten WG-Stücks</t>
  </si>
  <si>
    <t>Eingabe für AxiDriver</t>
  </si>
  <si>
    <t>Faktor für Sollmantel-fläche</t>
  </si>
  <si>
    <t>Soll-steigung des nächsten WG-Abschnitts</t>
  </si>
  <si>
    <t>Mantelfläche  der Kugelkappe über dem Öffnungs-winkel</t>
  </si>
  <si>
    <t>lfd. Nr.</t>
  </si>
  <si>
    <t>Zwischenrechnungen</t>
  </si>
  <si>
    <t>Rand</t>
  </si>
  <si>
    <t>angle [arc]</t>
  </si>
  <si>
    <t>Laufwegdifferenz inkrementell</t>
  </si>
  <si>
    <t>Zwischen</t>
  </si>
  <si>
    <t>halber Öffnungs-winkel [°]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</si>
</sst>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000"/>
    <numFmt numFmtId="165" formatCode="0.000"/>
    <numFmt numFmtId="166" formatCode="0,000"/>
    <numFmt numFmtId="167" formatCode="#,##0.000_ ;\-#,##0.0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0" fontId="2" fillId="0" borderId="0" xfId="0" applyFont="1"/>
    <xf numFmtId="165" fontId="0" fillId="2" borderId="0" xfId="0" applyNumberFormat="1" applyFill="1"/>
    <xf numFmtId="165" fontId="3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67" fontId="0" fillId="0" borderId="0" xfId="1" applyNumberFormat="1" applyFont="1"/>
    <xf numFmtId="165" fontId="2" fillId="0" borderId="0" xfId="0" applyNumberFormat="1" applyFont="1" applyAlignment="1">
      <alignment horizontal="center" vertical="top" wrapText="1"/>
    </xf>
    <xf numFmtId="0" fontId="0" fillId="0" borderId="0" xfId="0" applyFill="1"/>
    <xf numFmtId="164" fontId="2" fillId="0" borderId="0" xfId="0" applyNumberFormat="1" applyFont="1" applyAlignment="1">
      <alignment horizontal="center" vertical="top" wrapText="1"/>
    </xf>
    <xf numFmtId="165" fontId="0" fillId="0" borderId="0" xfId="0" applyNumberFormat="1" applyFill="1"/>
    <xf numFmtId="0" fontId="5" fillId="3" borderId="0" xfId="0" applyFont="1" applyFill="1"/>
    <xf numFmtId="165" fontId="5" fillId="3" borderId="0" xfId="0" applyNumberFormat="1" applyFont="1" applyFill="1"/>
    <xf numFmtId="167" fontId="5" fillId="3" borderId="0" xfId="1" applyNumberFormat="1" applyFont="1" applyFill="1"/>
    <xf numFmtId="0" fontId="6" fillId="3" borderId="0" xfId="0" applyFont="1" applyFill="1"/>
    <xf numFmtId="164" fontId="5" fillId="3" borderId="0" xfId="0" applyNumberFormat="1" applyFont="1" applyFill="1"/>
    <xf numFmtId="0" fontId="5" fillId="3" borderId="0" xfId="0" applyFont="1" applyFill="1" applyAlignment="1">
      <alignment horizontal="center" vertical="top" wrapText="1"/>
    </xf>
    <xf numFmtId="166" fontId="5" fillId="3" borderId="0" xfId="0" applyNumberFormat="1" applyFont="1" applyFill="1"/>
    <xf numFmtId="165" fontId="4" fillId="4" borderId="0" xfId="0" applyNumberFormat="1" applyFont="1" applyFill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0"/>
  <sheetViews>
    <sheetView tabSelected="1" workbookViewId="0">
      <selection activeCell="A7" sqref="A7"/>
    </sheetView>
  </sheetViews>
  <sheetFormatPr baseColWidth="10" defaultRowHeight="15" x14ac:dyDescent="0.25"/>
  <cols>
    <col min="4" max="4" width="9.85546875" customWidth="1"/>
    <col min="7" max="7" width="14.140625" customWidth="1"/>
    <col min="8" max="8" width="19.5703125" bestFit="1" customWidth="1"/>
    <col min="9" max="9" width="16.28515625" customWidth="1"/>
    <col min="15" max="15" width="13.140625" customWidth="1"/>
    <col min="16" max="16" width="11.28515625" style="1" customWidth="1"/>
    <col min="17" max="17" width="17" style="3" bestFit="1" customWidth="1"/>
    <col min="18" max="18" width="22.28515625" customWidth="1"/>
  </cols>
  <sheetData>
    <row r="2" spans="1:18" s="9" customFormat="1" ht="90" x14ac:dyDescent="0.25">
      <c r="A2" s="9" t="s">
        <v>13</v>
      </c>
      <c r="B2" s="6" t="s">
        <v>2</v>
      </c>
      <c r="C2" s="7" t="s">
        <v>3</v>
      </c>
      <c r="D2" s="8" t="s">
        <v>0</v>
      </c>
      <c r="E2" s="8" t="s">
        <v>16</v>
      </c>
      <c r="F2" s="8" t="s">
        <v>19</v>
      </c>
      <c r="G2" s="8" t="s">
        <v>12</v>
      </c>
      <c r="H2" s="8" t="s">
        <v>1</v>
      </c>
      <c r="I2" s="8" t="s">
        <v>4</v>
      </c>
      <c r="J2" s="8" t="s">
        <v>5</v>
      </c>
      <c r="K2" s="8" t="s">
        <v>6</v>
      </c>
      <c r="L2" s="8" t="s">
        <v>17</v>
      </c>
      <c r="M2" s="8" t="s">
        <v>7</v>
      </c>
      <c r="N2" s="8" t="s">
        <v>10</v>
      </c>
      <c r="O2" s="8" t="s">
        <v>8</v>
      </c>
      <c r="P2" s="13" t="s">
        <v>11</v>
      </c>
      <c r="Q2" s="20" t="s">
        <v>18</v>
      </c>
      <c r="R2" s="11" t="s">
        <v>9</v>
      </c>
    </row>
    <row r="3" spans="1:18" x14ac:dyDescent="0.25">
      <c r="B3" s="22">
        <v>25</v>
      </c>
      <c r="C3" s="3">
        <v>0</v>
      </c>
      <c r="D3" s="10"/>
      <c r="M3">
        <f t="shared" ref="M3:M11" si="0">G3*N3</f>
        <v>0</v>
      </c>
      <c r="N3" s="12"/>
      <c r="O3" s="12"/>
      <c r="P3" s="1">
        <f>TAN(PI()/180*(90-F4))</f>
        <v>1.8182414695697902</v>
      </c>
      <c r="Q3" s="21" t="str">
        <f t="shared" ref="Q3:Q20" si="1">ROUND(B3,3)&amp;"mm "&amp;ROUND(C3,3)&amp;"mm"</f>
        <v>25mm 0mm</v>
      </c>
      <c r="R3" t="str">
        <f>SUBSTITUTE(Q3,",",".")</f>
        <v>25mm 0mm</v>
      </c>
    </row>
    <row r="4" spans="1:18" x14ac:dyDescent="0.25">
      <c r="A4">
        <v>0</v>
      </c>
      <c r="B4" s="14">
        <f>B$3+(B$12-B$3)/($A$12+1)*(A4+1)</f>
        <v>30.555555555555557</v>
      </c>
      <c r="C4" s="3">
        <f t="shared" ref="C4:C11" si="2">(B4-B3)/2*P3</f>
        <v>5.0506707488049738</v>
      </c>
      <c r="D4" s="10">
        <f t="shared" ref="D4:D12" si="3">D3+C4</f>
        <v>5.0506707488049738</v>
      </c>
      <c r="E4" s="1">
        <f t="shared" ref="E4:E13" si="4">ATAN(C4/(B4-B3)*2)</f>
        <v>1.0679669692953302</v>
      </c>
      <c r="F4" s="22">
        <v>28.81</v>
      </c>
      <c r="G4">
        <f t="shared" ref="G4:G11" si="5">2*PI()*(1-COS(F4/180*PI()))</f>
        <v>0.77771643642335087</v>
      </c>
      <c r="H4">
        <f t="shared" ref="H4:H12" si="6">SQRT(((B4-B3)/2)^2+C4^2)</f>
        <v>5.7641412539553754</v>
      </c>
      <c r="I4">
        <f t="shared" ref="I4:I12" si="7">I3+H4</f>
        <v>5.7641412539553754</v>
      </c>
      <c r="J4">
        <f t="shared" ref="J4:J12" si="8">D4</f>
        <v>5.0506707488049738</v>
      </c>
      <c r="K4">
        <f t="shared" ref="K4:K11" si="9">I4-J4</f>
        <v>0.71347050515040156</v>
      </c>
      <c r="L4">
        <f t="shared" ref="L4:L12" si="10">K4-K3</f>
        <v>0.71347050515040156</v>
      </c>
      <c r="M4">
        <f t="shared" si="0"/>
        <v>0.92600291095612131</v>
      </c>
      <c r="N4" s="12">
        <f>N$23</f>
        <v>1.190669076269915</v>
      </c>
      <c r="O4">
        <f t="shared" ref="O4:O11" si="11">90-180/PI()*ASIN(1-M4/2/PI())</f>
        <v>31.50198528375217</v>
      </c>
      <c r="P4" s="1">
        <f t="shared" ref="P4:P11" si="12">TAN(PI()/180*(90-O4))</f>
        <v>1.6317247743957271</v>
      </c>
      <c r="Q4" s="21" t="str">
        <f t="shared" si="1"/>
        <v>30,556mm 5,051mm</v>
      </c>
      <c r="R4" t="str">
        <f t="shared" ref="R4:R11" si="13">SUBSTITUTE(Q4,",",".")</f>
        <v>30.556mm 5.051mm</v>
      </c>
    </row>
    <row r="5" spans="1:18" x14ac:dyDescent="0.25">
      <c r="A5">
        <v>1</v>
      </c>
      <c r="B5" s="14">
        <f t="shared" ref="B5:B11" si="14">B$3+(B$12-B$3)/($A$12+1)*(A5+1)</f>
        <v>36.111111111111114</v>
      </c>
      <c r="C5" s="3">
        <f t="shared" si="2"/>
        <v>4.5325688177659096</v>
      </c>
      <c r="D5" s="10">
        <f t="shared" si="3"/>
        <v>9.5832395665708834</v>
      </c>
      <c r="E5" s="1">
        <f t="shared" si="4"/>
        <v>1.0209829626786211</v>
      </c>
      <c r="F5" s="10">
        <f t="shared" ref="F5:F10" si="15">180/PI()*ATAN((B5-B4)/2/C5)</f>
        <v>31.501985283752166</v>
      </c>
      <c r="G5">
        <f t="shared" si="5"/>
        <v>0.92600291095612153</v>
      </c>
      <c r="H5">
        <f t="shared" si="6"/>
        <v>5.316035126906133</v>
      </c>
      <c r="I5">
        <f t="shared" si="7"/>
        <v>11.080176380861509</v>
      </c>
      <c r="J5">
        <f t="shared" si="8"/>
        <v>9.5832395665708834</v>
      </c>
      <c r="K5">
        <f t="shared" si="9"/>
        <v>1.4969368142906259</v>
      </c>
      <c r="L5">
        <f t="shared" si="10"/>
        <v>0.7834663091402243</v>
      </c>
      <c r="M5">
        <f t="shared" si="0"/>
        <v>1.1025630306113776</v>
      </c>
      <c r="N5" s="12">
        <f t="shared" ref="N5:N11" si="16">N$23</f>
        <v>1.190669076269915</v>
      </c>
      <c r="O5">
        <f t="shared" si="11"/>
        <v>34.459976740371417</v>
      </c>
      <c r="P5" s="1">
        <f t="shared" si="12"/>
        <v>1.4571886220151429</v>
      </c>
      <c r="Q5" s="21" t="str">
        <f t="shared" si="1"/>
        <v>36,111mm 4,533mm</v>
      </c>
      <c r="R5" t="str">
        <f t="shared" si="13"/>
        <v>36.111mm 4.533mm</v>
      </c>
    </row>
    <row r="6" spans="1:18" x14ac:dyDescent="0.25">
      <c r="A6">
        <v>2</v>
      </c>
      <c r="B6" s="14">
        <f t="shared" si="14"/>
        <v>41.666666666666664</v>
      </c>
      <c r="C6" s="3">
        <f t="shared" si="2"/>
        <v>4.047746172264282</v>
      </c>
      <c r="D6" s="10">
        <f t="shared" si="3"/>
        <v>13.630985738835165</v>
      </c>
      <c r="E6" s="1">
        <f t="shared" si="4"/>
        <v>0.9693562725147522</v>
      </c>
      <c r="F6" s="10">
        <f t="shared" si="15"/>
        <v>34.459976740371424</v>
      </c>
      <c r="G6">
        <f t="shared" si="5"/>
        <v>1.1025630306113776</v>
      </c>
      <c r="H6">
        <f t="shared" si="6"/>
        <v>4.9092054813173363</v>
      </c>
      <c r="I6">
        <f t="shared" si="7"/>
        <v>15.989381862178845</v>
      </c>
      <c r="J6">
        <f t="shared" si="8"/>
        <v>13.630985738835165</v>
      </c>
      <c r="K6">
        <f t="shared" si="9"/>
        <v>2.358396123343681</v>
      </c>
      <c r="L6">
        <f t="shared" si="10"/>
        <v>0.86145930905305512</v>
      </c>
      <c r="M6">
        <f t="shared" si="0"/>
        <v>1.3127877051874071</v>
      </c>
      <c r="N6" s="12">
        <f t="shared" si="16"/>
        <v>1.190669076269915</v>
      </c>
      <c r="O6">
        <f t="shared" si="11"/>
        <v>37.715005709646306</v>
      </c>
      <c r="P6" s="1">
        <f t="shared" si="12"/>
        <v>1.2931487170403333</v>
      </c>
      <c r="Q6" s="21" t="str">
        <f t="shared" si="1"/>
        <v>41,667mm 4,048mm</v>
      </c>
      <c r="R6" t="str">
        <f t="shared" si="13"/>
        <v>41.667mm 4.048mm</v>
      </c>
    </row>
    <row r="7" spans="1:18" x14ac:dyDescent="0.25">
      <c r="A7">
        <v>3</v>
      </c>
      <c r="B7" s="14">
        <f t="shared" si="14"/>
        <v>47.222222222222221</v>
      </c>
      <c r="C7" s="3">
        <f t="shared" si="2"/>
        <v>3.5920797695564826</v>
      </c>
      <c r="D7" s="10">
        <f t="shared" si="3"/>
        <v>17.223065508391649</v>
      </c>
      <c r="E7" s="1">
        <f t="shared" si="4"/>
        <v>0.91254529975310805</v>
      </c>
      <c r="F7" s="10">
        <f t="shared" si="15"/>
        <v>37.715005709646306</v>
      </c>
      <c r="G7">
        <f t="shared" si="5"/>
        <v>1.3127877051874066</v>
      </c>
      <c r="H7">
        <f t="shared" si="6"/>
        <v>4.5408244244380347</v>
      </c>
      <c r="I7">
        <f t="shared" si="7"/>
        <v>20.530206286616881</v>
      </c>
      <c r="J7">
        <f t="shared" si="8"/>
        <v>17.223065508391649</v>
      </c>
      <c r="K7">
        <f t="shared" si="9"/>
        <v>3.3071407782252322</v>
      </c>
      <c r="L7">
        <f t="shared" si="10"/>
        <v>0.94874465488155124</v>
      </c>
      <c r="M7">
        <f t="shared" si="0"/>
        <v>1.5630957242739909</v>
      </c>
      <c r="N7" s="12">
        <f t="shared" si="16"/>
        <v>1.190669076269915</v>
      </c>
      <c r="O7">
        <f t="shared" si="11"/>
        <v>41.30334600138972</v>
      </c>
      <c r="P7" s="1">
        <f t="shared" si="12"/>
        <v>1.138142058016639</v>
      </c>
      <c r="Q7" s="21" t="str">
        <f t="shared" si="1"/>
        <v>47,222mm 3,592mm</v>
      </c>
      <c r="R7" t="str">
        <f t="shared" si="13"/>
        <v>47.222mm 3.592mm</v>
      </c>
    </row>
    <row r="8" spans="1:18" x14ac:dyDescent="0.25">
      <c r="A8">
        <v>4</v>
      </c>
      <c r="B8" s="14">
        <f t="shared" si="14"/>
        <v>52.777777777777779</v>
      </c>
      <c r="C8" s="3">
        <f t="shared" si="2"/>
        <v>3.1615057167128873</v>
      </c>
      <c r="D8" s="10">
        <f t="shared" si="3"/>
        <v>20.384571225104537</v>
      </c>
      <c r="E8" s="1">
        <f t="shared" si="4"/>
        <v>0.84991694698021159</v>
      </c>
      <c r="F8" s="10">
        <f t="shared" si="15"/>
        <v>41.303346001389727</v>
      </c>
      <c r="G8">
        <f t="shared" si="5"/>
        <v>1.5630957242739918</v>
      </c>
      <c r="H8">
        <f t="shared" si="6"/>
        <v>4.2084638265671623</v>
      </c>
      <c r="I8">
        <f t="shared" si="7"/>
        <v>24.738670113184043</v>
      </c>
      <c r="J8">
        <f t="shared" si="8"/>
        <v>20.384571225104537</v>
      </c>
      <c r="K8">
        <f t="shared" si="9"/>
        <v>4.3540988880795055</v>
      </c>
      <c r="L8">
        <f t="shared" si="10"/>
        <v>1.0469581098542733</v>
      </c>
      <c r="M8">
        <f t="shared" si="0"/>
        <v>1.8611297421427675</v>
      </c>
      <c r="N8" s="12">
        <f t="shared" si="16"/>
        <v>1.190669076269915</v>
      </c>
      <c r="O8">
        <f t="shared" si="11"/>
        <v>45.267965851840664</v>
      </c>
      <c r="P8" s="1">
        <f t="shared" si="12"/>
        <v>0.99068970252624566</v>
      </c>
      <c r="Q8" s="21" t="str">
        <f t="shared" si="1"/>
        <v>52,778mm 3,162mm</v>
      </c>
      <c r="R8" t="str">
        <f t="shared" si="13"/>
        <v>52.778mm 3.162mm</v>
      </c>
    </row>
    <row r="9" spans="1:18" x14ac:dyDescent="0.25">
      <c r="A9">
        <v>5</v>
      </c>
      <c r="B9" s="14">
        <f t="shared" si="14"/>
        <v>58.333333333333329</v>
      </c>
      <c r="C9" s="3">
        <f t="shared" si="2"/>
        <v>2.7519158403506796</v>
      </c>
      <c r="D9" s="10">
        <f t="shared" si="3"/>
        <v>23.136487065455217</v>
      </c>
      <c r="E9" s="1">
        <f t="shared" si="4"/>
        <v>0.78072127699991745</v>
      </c>
      <c r="F9" s="10">
        <f t="shared" si="15"/>
        <v>45.267965851840664</v>
      </c>
      <c r="G9">
        <f t="shared" si="5"/>
        <v>1.8611297421427673</v>
      </c>
      <c r="H9">
        <f t="shared" si="6"/>
        <v>3.9101266188052048</v>
      </c>
      <c r="I9">
        <f t="shared" si="7"/>
        <v>28.648796731989247</v>
      </c>
      <c r="J9">
        <f t="shared" si="8"/>
        <v>23.136487065455217</v>
      </c>
      <c r="K9">
        <f t="shared" si="9"/>
        <v>5.5123096665340299</v>
      </c>
      <c r="L9">
        <f t="shared" si="10"/>
        <v>1.1582107784545244</v>
      </c>
      <c r="M9">
        <f t="shared" si="0"/>
        <v>2.215989630895594</v>
      </c>
      <c r="N9" s="12">
        <f t="shared" si="16"/>
        <v>1.190669076269915</v>
      </c>
      <c r="O9">
        <f t="shared" si="11"/>
        <v>49.66058394647046</v>
      </c>
      <c r="P9" s="1">
        <f t="shared" si="12"/>
        <v>0.8492450756649641</v>
      </c>
      <c r="Q9" s="21" t="str">
        <f t="shared" si="1"/>
        <v>58,333mm 2,752mm</v>
      </c>
      <c r="R9" t="str">
        <f t="shared" si="13"/>
        <v>58.333mm 2.752mm</v>
      </c>
    </row>
    <row r="10" spans="1:18" x14ac:dyDescent="0.25">
      <c r="A10">
        <v>6</v>
      </c>
      <c r="B10" s="14">
        <f t="shared" si="14"/>
        <v>63.888888888888886</v>
      </c>
      <c r="C10" s="3">
        <f t="shared" si="2"/>
        <v>2.3590140990693453</v>
      </c>
      <c r="D10" s="10">
        <f t="shared" si="3"/>
        <v>25.495501164524562</v>
      </c>
      <c r="E10" s="1">
        <f t="shared" si="4"/>
        <v>0.7040556284659476</v>
      </c>
      <c r="F10" s="10">
        <f t="shared" si="15"/>
        <v>49.66058394647046</v>
      </c>
      <c r="G10">
        <f t="shared" si="5"/>
        <v>2.2159896308955944</v>
      </c>
      <c r="H10">
        <f t="shared" si="6"/>
        <v>3.6443102093982076</v>
      </c>
      <c r="I10">
        <f t="shared" si="7"/>
        <v>32.293106941387457</v>
      </c>
      <c r="J10">
        <f t="shared" si="8"/>
        <v>25.495501164524562</v>
      </c>
      <c r="K10">
        <f t="shared" si="9"/>
        <v>6.7976057768628948</v>
      </c>
      <c r="L10">
        <f t="shared" si="10"/>
        <v>1.2852961103288649</v>
      </c>
      <c r="M10">
        <f t="shared" si="0"/>
        <v>2.6385103268421672</v>
      </c>
      <c r="N10" s="12">
        <f t="shared" si="16"/>
        <v>1.190669076269915</v>
      </c>
      <c r="O10">
        <f t="shared" si="11"/>
        <v>54.544671712109967</v>
      </c>
      <c r="P10" s="1">
        <f t="shared" si="12"/>
        <v>0.71211736786777635</v>
      </c>
      <c r="Q10" s="21" t="str">
        <f t="shared" si="1"/>
        <v>63,889mm 2,359mm</v>
      </c>
      <c r="R10" t="str">
        <f t="shared" si="13"/>
        <v>63.889mm 2.359mm</v>
      </c>
    </row>
    <row r="11" spans="1:18" x14ac:dyDescent="0.25">
      <c r="A11">
        <v>7</v>
      </c>
      <c r="B11" s="14">
        <f t="shared" si="14"/>
        <v>69.444444444444443</v>
      </c>
      <c r="C11" s="3">
        <f t="shared" si="2"/>
        <v>1.9781037996327127</v>
      </c>
      <c r="D11" s="10">
        <f t="shared" si="3"/>
        <v>27.473604964157275</v>
      </c>
      <c r="E11" s="1">
        <f t="shared" si="4"/>
        <v>0.61881221599916503</v>
      </c>
      <c r="F11" s="10">
        <f t="shared" ref="F11:F20" si="17">180/PI()*ATAN((B11-B10)/2/C11)</f>
        <v>54.544671712109974</v>
      </c>
      <c r="G11">
        <f t="shared" si="5"/>
        <v>2.6385103268421668</v>
      </c>
      <c r="H11">
        <f t="shared" si="6"/>
        <v>3.4101237550618935</v>
      </c>
      <c r="I11">
        <f t="shared" si="7"/>
        <v>35.703230696449353</v>
      </c>
      <c r="J11">
        <f t="shared" si="8"/>
        <v>27.473604964157275</v>
      </c>
      <c r="K11">
        <f t="shared" si="9"/>
        <v>8.2296257322920781</v>
      </c>
      <c r="L11">
        <f t="shared" si="10"/>
        <v>1.4320199554291833</v>
      </c>
      <c r="M11">
        <f t="shared" si="0"/>
        <v>3.1415926535897944</v>
      </c>
      <c r="N11" s="12">
        <f t="shared" si="16"/>
        <v>1.190669076269915</v>
      </c>
      <c r="O11">
        <f t="shared" si="11"/>
        <v>60.000000000000014</v>
      </c>
      <c r="P11" s="1">
        <f t="shared" si="12"/>
        <v>0.5773502691896254</v>
      </c>
      <c r="Q11" s="21" t="str">
        <f t="shared" si="1"/>
        <v>69,444mm 1,978mm</v>
      </c>
      <c r="R11" t="str">
        <f t="shared" si="13"/>
        <v>69.444mm 1.978mm</v>
      </c>
    </row>
    <row r="12" spans="1:18" x14ac:dyDescent="0.25">
      <c r="A12">
        <v>8</v>
      </c>
      <c r="B12" s="5">
        <v>75</v>
      </c>
      <c r="C12" s="3">
        <f t="shared" ref="C12:C20" si="18">(B12-B11)/2*P11</f>
        <v>1.6037507477489599</v>
      </c>
      <c r="D12" s="10">
        <f t="shared" si="3"/>
        <v>29.077355711906236</v>
      </c>
      <c r="E12" s="1">
        <f t="shared" si="4"/>
        <v>0.52359877559829859</v>
      </c>
      <c r="F12" s="2">
        <v>60</v>
      </c>
      <c r="G12">
        <f t="shared" ref="G12:G20" si="19">2*PI()*(1-COS(F12/180*PI()))</f>
        <v>3.1415926535897922</v>
      </c>
      <c r="H12">
        <f t="shared" si="6"/>
        <v>3.2075014954979215</v>
      </c>
      <c r="I12">
        <f t="shared" si="7"/>
        <v>38.910732191947275</v>
      </c>
      <c r="J12">
        <f t="shared" si="8"/>
        <v>29.077355711906236</v>
      </c>
      <c r="K12">
        <f>I12-J12</f>
        <v>9.8333764800410393</v>
      </c>
      <c r="L12">
        <f t="shared" si="10"/>
        <v>1.6037507477489612</v>
      </c>
      <c r="M12">
        <f t="shared" ref="M12:M19" si="20">G12*N12</f>
        <v>3.4259310816240345</v>
      </c>
      <c r="N12">
        <f>N$24</f>
        <v>1.0905077326652577</v>
      </c>
      <c r="O12">
        <f>90-180/PI()*ASIN(1-M12/2/PI())</f>
        <v>62.951398786593778</v>
      </c>
      <c r="P12" s="1">
        <f>TAN(PI()/180*(90-O12))</f>
        <v>0.51059438268198221</v>
      </c>
      <c r="Q12" s="21" t="str">
        <f t="shared" si="1"/>
        <v>75mm 1,604mm</v>
      </c>
      <c r="R12" t="str">
        <f t="shared" ref="R12:R20" si="21">SUBSTITUTE(Q12,",",".")</f>
        <v>75mm 1.604mm</v>
      </c>
    </row>
    <row r="13" spans="1:18" x14ac:dyDescent="0.25">
      <c r="A13">
        <v>1</v>
      </c>
      <c r="B13" s="14">
        <f>B$12+A13/A$19*(B$19-B$12)</f>
        <v>80</v>
      </c>
      <c r="C13" s="3">
        <f t="shared" si="18"/>
        <v>1.2764859567049556</v>
      </c>
      <c r="D13" s="10">
        <f t="shared" ref="D13:D20" si="22">D12+C13</f>
        <v>30.353841668611192</v>
      </c>
      <c r="E13" s="1">
        <f t="shared" si="4"/>
        <v>0.47208714923287198</v>
      </c>
      <c r="F13" s="10">
        <f t="shared" si="17"/>
        <v>62.951398786593778</v>
      </c>
      <c r="G13">
        <f t="shared" si="19"/>
        <v>3.4259310816240336</v>
      </c>
      <c r="H13">
        <f t="shared" ref="H13:H20" si="23">SQRT(((B13-B12)/2)^2+C13^2)</f>
        <v>2.8070298177370625</v>
      </c>
      <c r="I13">
        <f t="shared" ref="I13:I20" si="24">I12+H13</f>
        <v>41.717762009684336</v>
      </c>
      <c r="J13">
        <f t="shared" ref="J13:J20" si="25">D13</f>
        <v>30.353841668611192</v>
      </c>
      <c r="K13">
        <f t="shared" ref="K13:K20" si="26">I13-J13</f>
        <v>11.363920341073143</v>
      </c>
      <c r="L13">
        <f t="shared" ref="L13:L20" si="27">K13-K12</f>
        <v>1.530543861032104</v>
      </c>
      <c r="M13">
        <f t="shared" si="20"/>
        <v>3.7360043360892585</v>
      </c>
      <c r="N13">
        <f t="shared" ref="N13:N19" si="28">N$24</f>
        <v>1.0905077326652577</v>
      </c>
      <c r="O13">
        <f t="shared" ref="O13:O20" si="29">90-180/PI()*ASIN(1-M13/2/PI())</f>
        <v>66.084027349097369</v>
      </c>
      <c r="P13" s="1">
        <f t="shared" ref="P13:P20" si="30">TAN(PI()/180*(90-O13))</f>
        <v>0.44347256390776324</v>
      </c>
      <c r="Q13" s="21" t="str">
        <f t="shared" si="1"/>
        <v>80mm 1,276mm</v>
      </c>
      <c r="R13" t="str">
        <f t="shared" si="21"/>
        <v>80mm 1.276mm</v>
      </c>
    </row>
    <row r="14" spans="1:18" x14ac:dyDescent="0.25">
      <c r="A14">
        <v>2</v>
      </c>
      <c r="B14" s="14">
        <f t="shared" ref="B14:B18" si="31">B$12+A14/A$19*(B$19-B$12)</f>
        <v>85</v>
      </c>
      <c r="C14" s="3">
        <f t="shared" si="18"/>
        <v>1.108681409769408</v>
      </c>
      <c r="D14" s="10">
        <f t="shared" si="22"/>
        <v>31.462523078380599</v>
      </c>
      <c r="E14" s="1">
        <f t="shared" ref="E14:E20" si="32">ATAN(C14/(B14-B13)*2)</f>
        <v>0.41741246657516728</v>
      </c>
      <c r="F14" s="10">
        <f t="shared" si="17"/>
        <v>66.084027349097369</v>
      </c>
      <c r="G14">
        <f t="shared" si="19"/>
        <v>3.7360043360892572</v>
      </c>
      <c r="H14">
        <f t="shared" si="23"/>
        <v>2.7348079399417213</v>
      </c>
      <c r="I14">
        <f t="shared" si="24"/>
        <v>44.45256994962606</v>
      </c>
      <c r="J14">
        <f t="shared" si="25"/>
        <v>31.462523078380599</v>
      </c>
      <c r="K14">
        <f t="shared" si="26"/>
        <v>12.990046871245461</v>
      </c>
      <c r="L14">
        <f t="shared" si="27"/>
        <v>1.6261265301723178</v>
      </c>
      <c r="M14">
        <f t="shared" si="20"/>
        <v>4.0741416177762675</v>
      </c>
      <c r="N14">
        <f t="shared" si="28"/>
        <v>1.0905077326652577</v>
      </c>
      <c r="O14">
        <f t="shared" si="29"/>
        <v>69.416000910741786</v>
      </c>
      <c r="P14" s="1">
        <f t="shared" si="30"/>
        <v>0.37555659806097863</v>
      </c>
      <c r="Q14" s="21" t="str">
        <f t="shared" si="1"/>
        <v>85mm 1,109mm</v>
      </c>
      <c r="R14" t="str">
        <f t="shared" si="21"/>
        <v>85mm 1.109mm</v>
      </c>
    </row>
    <row r="15" spans="1:18" x14ac:dyDescent="0.25">
      <c r="A15">
        <v>3</v>
      </c>
      <c r="B15" s="14">
        <f t="shared" si="31"/>
        <v>90</v>
      </c>
      <c r="C15" s="3">
        <f t="shared" si="18"/>
        <v>0.93889149515244652</v>
      </c>
      <c r="D15" s="10">
        <f t="shared" si="22"/>
        <v>32.401414573533046</v>
      </c>
      <c r="E15" s="1">
        <f t="shared" si="32"/>
        <v>0.35925855733507001</v>
      </c>
      <c r="F15" s="10">
        <f t="shared" si="17"/>
        <v>69.416000910741786</v>
      </c>
      <c r="G15">
        <f t="shared" si="19"/>
        <v>4.0741416177762675</v>
      </c>
      <c r="H15">
        <f t="shared" si="23"/>
        <v>2.6704900748120366</v>
      </c>
      <c r="I15">
        <f t="shared" si="24"/>
        <v>47.123060024438097</v>
      </c>
      <c r="J15">
        <f t="shared" si="25"/>
        <v>32.401414573533046</v>
      </c>
      <c r="K15">
        <f t="shared" si="26"/>
        <v>14.721645450905051</v>
      </c>
      <c r="L15">
        <f t="shared" si="27"/>
        <v>1.7315985796595896</v>
      </c>
      <c r="M15">
        <f t="shared" si="20"/>
        <v>4.4428829381583625</v>
      </c>
      <c r="N15">
        <f t="shared" si="28"/>
        <v>1.0905077326652577</v>
      </c>
      <c r="O15">
        <f t="shared" si="29"/>
        <v>72.968751541776541</v>
      </c>
      <c r="P15" s="1">
        <f t="shared" si="30"/>
        <v>0.30632714759886143</v>
      </c>
      <c r="Q15" s="21" t="str">
        <f t="shared" si="1"/>
        <v>90mm 0,939mm</v>
      </c>
      <c r="R15" t="str">
        <f t="shared" si="21"/>
        <v>90mm 0.939mm</v>
      </c>
    </row>
    <row r="16" spans="1:18" x14ac:dyDescent="0.25">
      <c r="A16">
        <v>4</v>
      </c>
      <c r="B16" s="14">
        <f t="shared" si="31"/>
        <v>95</v>
      </c>
      <c r="C16" s="3">
        <f t="shared" si="18"/>
        <v>0.76581786899715354</v>
      </c>
      <c r="D16" s="10">
        <f t="shared" si="22"/>
        <v>33.167232442530199</v>
      </c>
      <c r="E16" s="1">
        <f t="shared" si="32"/>
        <v>0.29725136132120727</v>
      </c>
      <c r="F16" s="10">
        <f t="shared" si="17"/>
        <v>72.968751541776541</v>
      </c>
      <c r="G16">
        <f t="shared" si="19"/>
        <v>4.4428829381583625</v>
      </c>
      <c r="H16">
        <f t="shared" si="23"/>
        <v>2.6146657546377399</v>
      </c>
      <c r="I16">
        <f t="shared" si="24"/>
        <v>49.737725779075838</v>
      </c>
      <c r="J16">
        <f t="shared" si="25"/>
        <v>33.167232442530199</v>
      </c>
      <c r="K16">
        <f t="shared" si="26"/>
        <v>16.570493336545638</v>
      </c>
      <c r="L16">
        <f t="shared" si="27"/>
        <v>1.8488478856405877</v>
      </c>
      <c r="M16">
        <f t="shared" si="20"/>
        <v>4.8449981993882343</v>
      </c>
      <c r="N16">
        <f t="shared" si="28"/>
        <v>1.0905077326652577</v>
      </c>
      <c r="O16">
        <f t="shared" si="29"/>
        <v>76.767999776813355</v>
      </c>
      <c r="P16" s="1">
        <f t="shared" si="30"/>
        <v>0.23513719411763059</v>
      </c>
      <c r="Q16" s="21" t="str">
        <f t="shared" si="1"/>
        <v>95mm 0,766mm</v>
      </c>
      <c r="R16" t="str">
        <f t="shared" si="21"/>
        <v>95mm 0.766mm</v>
      </c>
    </row>
    <row r="17" spans="1:18" x14ac:dyDescent="0.25">
      <c r="A17">
        <v>5</v>
      </c>
      <c r="B17" s="14">
        <f t="shared" si="31"/>
        <v>100</v>
      </c>
      <c r="C17" s="3">
        <f t="shared" si="18"/>
        <v>0.58784298529407653</v>
      </c>
      <c r="D17" s="10">
        <f t="shared" si="22"/>
        <v>33.755075427824274</v>
      </c>
      <c r="E17" s="1">
        <f t="shared" si="32"/>
        <v>0.23094197051923152</v>
      </c>
      <c r="F17" s="10">
        <f t="shared" si="17"/>
        <v>76.767999776813355</v>
      </c>
      <c r="G17">
        <f t="shared" si="19"/>
        <v>4.8449981993882343</v>
      </c>
      <c r="H17">
        <f t="shared" si="23"/>
        <v>2.5681821149130859</v>
      </c>
      <c r="I17">
        <f t="shared" si="24"/>
        <v>52.305907893988923</v>
      </c>
      <c r="J17">
        <f t="shared" si="25"/>
        <v>33.755075427824274</v>
      </c>
      <c r="K17">
        <f t="shared" si="26"/>
        <v>18.55083246616465</v>
      </c>
      <c r="L17">
        <f t="shared" si="27"/>
        <v>1.9803391296190114</v>
      </c>
      <c r="M17">
        <f t="shared" si="20"/>
        <v>5.2835080011821196</v>
      </c>
      <c r="N17">
        <f t="shared" si="28"/>
        <v>1.0905077326652577</v>
      </c>
      <c r="O17">
        <f t="shared" si="29"/>
        <v>80.845131084007519</v>
      </c>
      <c r="P17" s="1">
        <f t="shared" si="30"/>
        <v>0.16115641204417372</v>
      </c>
      <c r="Q17" s="21" t="str">
        <f t="shared" si="1"/>
        <v>100mm 0,588mm</v>
      </c>
      <c r="R17" t="str">
        <f t="shared" si="21"/>
        <v>100mm 0.588mm</v>
      </c>
    </row>
    <row r="18" spans="1:18" x14ac:dyDescent="0.25">
      <c r="A18">
        <v>6</v>
      </c>
      <c r="B18" s="14">
        <f t="shared" si="31"/>
        <v>105</v>
      </c>
      <c r="C18" s="3">
        <f t="shared" si="18"/>
        <v>0.40289103011043431</v>
      </c>
      <c r="D18" s="10">
        <f t="shared" si="22"/>
        <v>34.157966457934705</v>
      </c>
      <c r="E18" s="1">
        <f t="shared" si="32"/>
        <v>0.15978260517255294</v>
      </c>
      <c r="F18" s="10">
        <f t="shared" si="17"/>
        <v>80.845131084007519</v>
      </c>
      <c r="G18">
        <f t="shared" si="19"/>
        <v>5.2835080011821196</v>
      </c>
      <c r="H18">
        <f t="shared" si="23"/>
        <v>2.5322561446550873</v>
      </c>
      <c r="I18">
        <f t="shared" si="24"/>
        <v>54.83816403864401</v>
      </c>
      <c r="J18">
        <f t="shared" si="25"/>
        <v>34.157966457934705</v>
      </c>
      <c r="K18">
        <f t="shared" si="26"/>
        <v>20.680197580709304</v>
      </c>
      <c r="L18">
        <f t="shared" si="27"/>
        <v>2.1293651145446546</v>
      </c>
      <c r="M18">
        <f t="shared" si="20"/>
        <v>5.7617063308878613</v>
      </c>
      <c r="N18">
        <f t="shared" si="28"/>
        <v>1.0905077326652577</v>
      </c>
      <c r="O18">
        <f t="shared" si="29"/>
        <v>85.239205600868758</v>
      </c>
      <c r="P18" s="1">
        <f t="shared" si="30"/>
        <v>8.3283293825940824E-2</v>
      </c>
      <c r="Q18" s="21" t="str">
        <f t="shared" si="1"/>
        <v>105mm 0,403mm</v>
      </c>
      <c r="R18" t="str">
        <f t="shared" si="21"/>
        <v>105mm 0.403mm</v>
      </c>
    </row>
    <row r="19" spans="1:18" x14ac:dyDescent="0.25">
      <c r="A19">
        <v>7</v>
      </c>
      <c r="B19" s="5">
        <v>110</v>
      </c>
      <c r="C19" s="3">
        <f t="shared" si="18"/>
        <v>0.20820823456485205</v>
      </c>
      <c r="D19" s="10">
        <f t="shared" si="22"/>
        <v>34.366174692499555</v>
      </c>
      <c r="E19" s="1">
        <f t="shared" si="32"/>
        <v>8.3091537275345254E-2</v>
      </c>
      <c r="F19" s="10">
        <f t="shared" si="17"/>
        <v>85.239205600868758</v>
      </c>
      <c r="G19">
        <f t="shared" si="19"/>
        <v>5.7617063308878604</v>
      </c>
      <c r="H19">
        <f t="shared" si="23"/>
        <v>2.5086551514587678</v>
      </c>
      <c r="I19">
        <f t="shared" si="24"/>
        <v>57.346819190102778</v>
      </c>
      <c r="J19">
        <f t="shared" si="25"/>
        <v>34.366174692499555</v>
      </c>
      <c r="K19">
        <f t="shared" si="26"/>
        <v>22.980644497603222</v>
      </c>
      <c r="L19">
        <f t="shared" si="27"/>
        <v>2.3004469168939181</v>
      </c>
      <c r="M19">
        <f t="shared" si="20"/>
        <v>6.2831853071795818</v>
      </c>
      <c r="N19">
        <f t="shared" si="28"/>
        <v>1.0905077326652577</v>
      </c>
      <c r="O19">
        <f t="shared" si="29"/>
        <v>89.999999999999957</v>
      </c>
      <c r="P19" s="1">
        <f t="shared" si="30"/>
        <v>7.4407861290850818E-16</v>
      </c>
      <c r="Q19" s="21" t="str">
        <f t="shared" si="1"/>
        <v>110mm 0,208mm</v>
      </c>
      <c r="R19" t="str">
        <f t="shared" si="21"/>
        <v>110mm 0.208mm</v>
      </c>
    </row>
    <row r="20" spans="1:18" x14ac:dyDescent="0.25">
      <c r="A20" t="s">
        <v>15</v>
      </c>
      <c r="B20" s="3">
        <f>B19+10</f>
        <v>120</v>
      </c>
      <c r="C20" s="3">
        <f t="shared" si="18"/>
        <v>3.7203930645425411E-15</v>
      </c>
      <c r="D20" s="10">
        <f t="shared" si="22"/>
        <v>34.366174692499563</v>
      </c>
      <c r="E20" s="1">
        <f t="shared" si="32"/>
        <v>7.4407861290850818E-16</v>
      </c>
      <c r="F20" s="10">
        <f t="shared" si="17"/>
        <v>89.999999999999957</v>
      </c>
      <c r="G20">
        <f t="shared" si="19"/>
        <v>6.2831853071795818</v>
      </c>
      <c r="H20">
        <f t="shared" si="23"/>
        <v>5</v>
      </c>
      <c r="I20">
        <f t="shared" si="24"/>
        <v>62.346819190102778</v>
      </c>
      <c r="J20">
        <f t="shared" si="25"/>
        <v>34.366174692499563</v>
      </c>
      <c r="K20">
        <f t="shared" si="26"/>
        <v>27.980644497603215</v>
      </c>
      <c r="L20">
        <f t="shared" si="27"/>
        <v>4.9999999999999929</v>
      </c>
      <c r="M20">
        <f>2*PI()</f>
        <v>6.2831853071795862</v>
      </c>
      <c r="N20" s="4">
        <v>1</v>
      </c>
      <c r="O20">
        <f t="shared" si="29"/>
        <v>90</v>
      </c>
      <c r="P20" s="1">
        <f t="shared" si="30"/>
        <v>0</v>
      </c>
      <c r="Q20" s="21" t="str">
        <f t="shared" si="1"/>
        <v>120mm 0mm</v>
      </c>
      <c r="R20" t="str">
        <f t="shared" si="21"/>
        <v>120mm 0mm</v>
      </c>
    </row>
    <row r="21" spans="1:18" x14ac:dyDescent="0.25">
      <c r="B21" s="3"/>
      <c r="C21" s="3"/>
      <c r="D21" s="10"/>
      <c r="N21" s="4"/>
      <c r="Q21" s="16"/>
    </row>
    <row r="22" spans="1:18" x14ac:dyDescent="0.25">
      <c r="B22" s="3"/>
      <c r="C22" s="3"/>
      <c r="D22" s="10"/>
      <c r="N22" s="4"/>
      <c r="Q22" s="16"/>
    </row>
    <row r="23" spans="1:18" x14ac:dyDescent="0.25">
      <c r="A23" s="15" t="s">
        <v>14</v>
      </c>
      <c r="B23" s="16"/>
      <c r="C23" s="16">
        <f>TAN(PI()/2-F12/180*PI())*(B12-B3)/2</f>
        <v>14.433756729740645</v>
      </c>
      <c r="D23" s="17"/>
      <c r="E23" s="15"/>
      <c r="F23" s="15"/>
      <c r="G23" s="15"/>
      <c r="H23" s="15"/>
      <c r="I23" s="15"/>
      <c r="J23" s="15"/>
      <c r="K23" s="15"/>
      <c r="L23" s="15"/>
      <c r="M23" s="15"/>
      <c r="N23" s="18">
        <f>(G12/G4)^(1/8)</f>
        <v>1.190669076269915</v>
      </c>
      <c r="O23" s="15"/>
      <c r="P23" s="19"/>
      <c r="Q23" s="16"/>
      <c r="R23" s="16"/>
    </row>
    <row r="24" spans="1:18" x14ac:dyDescent="0.25">
      <c r="A24" s="15"/>
      <c r="B24" s="16"/>
      <c r="C24" s="16"/>
      <c r="D24" s="17"/>
      <c r="E24" s="15"/>
      <c r="F24" s="15"/>
      <c r="G24" s="15"/>
      <c r="H24" s="15"/>
      <c r="I24" s="15"/>
      <c r="J24" s="15"/>
      <c r="K24" s="15"/>
      <c r="L24" s="15"/>
      <c r="M24" s="15"/>
      <c r="N24" s="18">
        <f>(2*PI()/G12)^(1/8)</f>
        <v>1.0905077326652577</v>
      </c>
      <c r="O24" s="15"/>
      <c r="P24" s="19"/>
      <c r="Q24" s="16"/>
      <c r="R24" s="16"/>
    </row>
    <row r="25" spans="1:18" x14ac:dyDescent="0.25">
      <c r="A25" s="15"/>
      <c r="B25" s="16"/>
      <c r="C25" s="16"/>
      <c r="D25" s="17"/>
      <c r="E25" s="15"/>
      <c r="F25" s="15"/>
      <c r="G25" s="15"/>
      <c r="H25" s="15"/>
      <c r="I25" s="15"/>
      <c r="J25" s="15"/>
      <c r="K25" s="15"/>
      <c r="L25" s="15"/>
      <c r="M25" s="15"/>
      <c r="N25" s="18"/>
      <c r="O25" s="15"/>
      <c r="P25" s="19"/>
      <c r="Q25" s="16"/>
      <c r="R25" s="16"/>
    </row>
    <row r="26" spans="1:18" x14ac:dyDescent="0.25">
      <c r="A26" s="15"/>
      <c r="B26" s="16"/>
      <c r="C26" s="16"/>
      <c r="D26" s="17"/>
      <c r="E26" s="15"/>
      <c r="F26" s="15"/>
      <c r="G26" s="15"/>
      <c r="H26" s="15"/>
      <c r="I26" s="15"/>
      <c r="J26" s="15"/>
      <c r="K26" s="15"/>
      <c r="L26" s="15"/>
      <c r="M26" s="15"/>
      <c r="N26" s="18"/>
      <c r="O26" s="15"/>
      <c r="P26" s="19"/>
      <c r="Q26" s="16"/>
      <c r="R26" s="16"/>
    </row>
    <row r="27" spans="1:18" x14ac:dyDescent="0.25">
      <c r="B27" s="3"/>
      <c r="C27" s="3"/>
      <c r="D27" s="10"/>
      <c r="N27" s="4"/>
    </row>
    <row r="28" spans="1:18" x14ac:dyDescent="0.25">
      <c r="B28" s="3"/>
      <c r="C28" s="3"/>
      <c r="D28" s="10"/>
      <c r="N28" s="4"/>
    </row>
    <row r="29" spans="1:18" x14ac:dyDescent="0.25">
      <c r="B29" s="3"/>
      <c r="C29" s="3"/>
      <c r="D29" s="10"/>
      <c r="N29" s="4"/>
    </row>
    <row r="30" spans="1:18" x14ac:dyDescent="0.25">
      <c r="B30" s="3"/>
      <c r="C30" s="3"/>
      <c r="D30" s="10"/>
      <c r="N30" s="4"/>
    </row>
    <row r="31" spans="1:18" x14ac:dyDescent="0.25">
      <c r="B31" s="3"/>
      <c r="C31" s="3"/>
      <c r="D31" s="10"/>
      <c r="N31" s="4"/>
    </row>
    <row r="32" spans="1:18" x14ac:dyDescent="0.25">
      <c r="B32" s="3"/>
      <c r="C32" s="3"/>
      <c r="D32" s="10"/>
      <c r="N32" s="4"/>
    </row>
    <row r="33" spans="2:14" x14ac:dyDescent="0.25">
      <c r="B33" s="3"/>
      <c r="C33" s="3"/>
      <c r="D33" s="10"/>
      <c r="N33" s="4"/>
    </row>
    <row r="34" spans="2:14" x14ac:dyDescent="0.25">
      <c r="B34" s="3"/>
      <c r="C34" s="3"/>
      <c r="D34" s="10"/>
      <c r="N34" s="4"/>
    </row>
    <row r="35" spans="2:14" x14ac:dyDescent="0.25">
      <c r="B35" s="3"/>
      <c r="C35" s="3"/>
      <c r="D35" s="10"/>
      <c r="N35" s="4"/>
    </row>
    <row r="36" spans="2:14" x14ac:dyDescent="0.25">
      <c r="B36" s="3"/>
      <c r="C36" s="3"/>
      <c r="D36" s="10"/>
      <c r="N36" s="4"/>
    </row>
    <row r="37" spans="2:14" x14ac:dyDescent="0.25">
      <c r="B37" s="3"/>
      <c r="C37" s="3"/>
      <c r="D37" s="10"/>
      <c r="N37" s="4"/>
    </row>
    <row r="38" spans="2:14" x14ac:dyDescent="0.25">
      <c r="B38" s="3"/>
      <c r="C38" s="3"/>
      <c r="D38" s="10"/>
      <c r="N38" s="4"/>
    </row>
    <row r="39" spans="2:14" x14ac:dyDescent="0.25">
      <c r="B39" s="3"/>
      <c r="C39" s="3"/>
      <c r="D39" s="10"/>
      <c r="N39" s="4"/>
    </row>
    <row r="40" spans="2:14" x14ac:dyDescent="0.25">
      <c r="B40" s="3"/>
      <c r="C40" s="3"/>
      <c r="D40" s="10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WG berechnen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</dc:creator>
  <cp:lastModifiedBy>Sven</cp:lastModifiedBy>
  <dcterms:created xsi:type="dcterms:W3CDTF">2018-03-02T14:20:45Z</dcterms:created>
  <dcterms:modified xsi:type="dcterms:W3CDTF">2018-12-27T14:05:18Z</dcterms:modified>
</cp:coreProperties>
</file>